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acg-my.sharepoint.com/personal/troy_murphy_up_education/Documents/Desktop/"/>
    </mc:Choice>
  </mc:AlternateContent>
  <xr:revisionPtr revIDLastSave="0" documentId="8_{E6AC868F-3B2C-4FF8-8BF4-0B2939A88C2E}" xr6:coauthVersionLast="47" xr6:coauthVersionMax="47" xr10:uidLastSave="{00000000-0000-0000-0000-000000000000}"/>
  <bookViews>
    <workbookView xWindow="28680" yWindow="-120" windowWidth="29040" windowHeight="17640" firstSheet="2" xr2:uid="{3510BF89-E679-48C4-98CF-248D692D5030}"/>
  </bookViews>
  <sheets>
    <sheet name="Simple Interest Answer" sheetId="2" r:id="rId1"/>
    <sheet name="Comp Interest Answer" sheetId="4" r:id="rId2"/>
    <sheet name=" Year Loan Answer" sheetId="1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5" i="1" l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D18" i="2"/>
  <c r="D20" i="4"/>
  <c r="C20" i="4" s="1"/>
  <c r="C15" i="4"/>
  <c r="D11" i="2"/>
  <c r="D25" i="2"/>
  <c r="D24" i="2"/>
  <c r="D23" i="2"/>
  <c r="D22" i="2"/>
  <c r="D21" i="2"/>
  <c r="D20" i="2"/>
  <c r="D19" i="2"/>
  <c r="D17" i="2"/>
  <c r="D16" i="2"/>
  <c r="J9" i="1"/>
  <c r="D26" i="2" l="1"/>
  <c r="D21" i="4"/>
  <c r="D22" i="4" s="1"/>
  <c r="D23" i="4" s="1"/>
  <c r="D24" i="4" s="1"/>
  <c r="E16" i="2"/>
  <c r="E17" i="2" s="1"/>
  <c r="E18" i="2" s="1"/>
  <c r="E19" i="2" s="1"/>
  <c r="E20" i="2" s="1"/>
  <c r="E21" i="2" s="1"/>
  <c r="E22" i="2" s="1"/>
  <c r="E23" i="2" s="1"/>
  <c r="E24" i="2" s="1"/>
  <c r="E25" i="2" s="1"/>
  <c r="C22" i="4" l="1"/>
  <c r="C21" i="4"/>
  <c r="C23" i="4"/>
  <c r="D25" i="4"/>
  <c r="C24" i="4"/>
  <c r="D26" i="4" l="1"/>
  <c r="C25" i="4"/>
  <c r="C26" i="4" l="1"/>
  <c r="D27" i="4"/>
  <c r="D28" i="4" l="1"/>
  <c r="C27" i="4"/>
  <c r="D29" i="4" l="1"/>
  <c r="C29" i="4" s="1"/>
  <c r="C28" i="4"/>
  <c r="C30" i="4" l="1"/>
  <c r="K21" i="1" l="1"/>
  <c r="K20" i="1"/>
  <c r="K19" i="1"/>
  <c r="K18" i="1"/>
  <c r="K17" i="1"/>
  <c r="K16" i="1"/>
  <c r="K15" i="1"/>
  <c r="K14" i="1"/>
  <c r="K13" i="1"/>
  <c r="K12" i="1"/>
  <c r="K11" i="1"/>
  <c r="G10" i="1"/>
  <c r="B24" i="1" s="1"/>
  <c r="K10" i="1"/>
  <c r="H10" i="1" s="1"/>
  <c r="K9" i="1"/>
  <c r="I10" i="1" l="1"/>
  <c r="J10" i="1" l="1"/>
  <c r="H11" i="1" l="1"/>
  <c r="G11" i="1"/>
  <c r="I11" i="1" l="1"/>
  <c r="J11" i="1" l="1"/>
  <c r="H12" i="1" l="1"/>
  <c r="G12" i="1"/>
  <c r="I12" i="1" l="1"/>
  <c r="J12" i="1" l="1"/>
  <c r="H13" i="1" l="1"/>
  <c r="G13" i="1"/>
  <c r="I13" i="1" l="1"/>
  <c r="J13" i="1" l="1"/>
  <c r="G14" i="1" l="1"/>
  <c r="H14" i="1"/>
  <c r="I14" i="1" l="1"/>
  <c r="J14" i="1" l="1"/>
  <c r="H15" i="1" l="1"/>
  <c r="G15" i="1"/>
  <c r="I15" i="1" s="1"/>
  <c r="J15" i="1" s="1"/>
  <c r="H16" i="1" l="1"/>
  <c r="G16" i="1"/>
  <c r="I16" i="1" s="1"/>
  <c r="J16" i="1" s="1"/>
  <c r="H17" i="1" l="1"/>
  <c r="G17" i="1"/>
  <c r="I17" i="1" s="1"/>
  <c r="J17" i="1" s="1"/>
  <c r="G18" i="1" l="1"/>
  <c r="I18" i="1" s="1"/>
  <c r="J18" i="1" s="1"/>
  <c r="H18" i="1"/>
  <c r="G19" i="1" l="1"/>
  <c r="I19" i="1" s="1"/>
  <c r="J19" i="1" s="1"/>
  <c r="H19" i="1"/>
  <c r="H20" i="1" l="1"/>
  <c r="G20" i="1"/>
  <c r="I20" i="1" s="1"/>
  <c r="J20" i="1" s="1"/>
  <c r="H21" i="1" l="1"/>
  <c r="G21" i="1"/>
  <c r="I21" i="1" s="1"/>
  <c r="J21" i="1" s="1"/>
  <c r="G22" i="1" l="1"/>
  <c r="H22" i="1"/>
  <c r="C24" i="1" l="1"/>
  <c r="I22" i="1"/>
  <c r="J22" i="1" s="1"/>
  <c r="H23" i="1" l="1"/>
  <c r="G23" i="1"/>
  <c r="I23" i="1" s="1"/>
  <c r="J23" i="1" s="1"/>
  <c r="G24" i="1" l="1"/>
  <c r="H24" i="1"/>
  <c r="I24" i="1" l="1"/>
  <c r="J24" i="1" s="1"/>
  <c r="H25" i="1" s="1"/>
  <c r="G25" i="1"/>
  <c r="I25" i="1" l="1"/>
  <c r="J25" i="1" s="1"/>
  <c r="G26" i="1"/>
  <c r="H26" i="1"/>
  <c r="I26" i="1" l="1"/>
  <c r="J26" i="1" s="1"/>
  <c r="H27" i="1" s="1"/>
  <c r="G27" i="1" l="1"/>
  <c r="I27" i="1" s="1"/>
  <c r="J27" i="1" s="1"/>
  <c r="G28" i="1" s="1"/>
  <c r="H28" i="1" l="1"/>
  <c r="I28" i="1" s="1"/>
  <c r="J28" i="1" s="1"/>
  <c r="H29" i="1" l="1"/>
  <c r="G29" i="1"/>
  <c r="I29" i="1" s="1"/>
  <c r="J29" i="1" s="1"/>
  <c r="G30" i="1" s="1"/>
  <c r="H30" i="1" l="1"/>
  <c r="I30" i="1"/>
  <c r="J30" i="1" s="1"/>
  <c r="H31" i="1"/>
  <c r="G31" i="1"/>
  <c r="I31" i="1" s="1"/>
  <c r="J31" i="1" s="1"/>
  <c r="G32" i="1" l="1"/>
  <c r="H32" i="1"/>
  <c r="I32" i="1" l="1"/>
  <c r="J32" i="1" s="1"/>
  <c r="H33" i="1" s="1"/>
  <c r="G33" i="1"/>
  <c r="I33" i="1" l="1"/>
  <c r="J33" i="1" s="1"/>
  <c r="H34" i="1"/>
  <c r="G34" i="1"/>
  <c r="I34" i="1" l="1"/>
  <c r="J34" i="1" s="1"/>
  <c r="D24" i="1"/>
  <c r="H35" i="1" l="1"/>
  <c r="G35" i="1"/>
  <c r="I35" i="1" l="1"/>
  <c r="J35" i="1" s="1"/>
  <c r="H36" i="1" s="1"/>
  <c r="G36" i="1" l="1"/>
  <c r="I36" i="1" s="1"/>
  <c r="J36" i="1" s="1"/>
  <c r="H37" i="1" s="1"/>
  <c r="G37" i="1" l="1"/>
  <c r="I37" i="1" s="1"/>
  <c r="J37" i="1" s="1"/>
  <c r="G38" i="1" s="1"/>
  <c r="H38" i="1" l="1"/>
  <c r="I38" i="1" s="1"/>
  <c r="J38" i="1" s="1"/>
  <c r="H39" i="1" l="1"/>
  <c r="G39" i="1"/>
  <c r="I39" i="1" s="1"/>
  <c r="J39" i="1" s="1"/>
  <c r="G40" i="1" s="1"/>
  <c r="H40" i="1"/>
  <c r="I40" i="1" l="1"/>
  <c r="J40" i="1" s="1"/>
  <c r="H41" i="1" l="1"/>
  <c r="G41" i="1"/>
  <c r="I41" i="1" l="1"/>
  <c r="J41" i="1" s="1"/>
  <c r="H42" i="1" s="1"/>
  <c r="G42" i="1" l="1"/>
  <c r="I42" i="1" s="1"/>
  <c r="J42" i="1" s="1"/>
  <c r="H43" i="1" s="1"/>
  <c r="G43" i="1" l="1"/>
  <c r="I43" i="1" s="1"/>
  <c r="J43" i="1" s="1"/>
  <c r="G44" i="1" s="1"/>
  <c r="H44" i="1" l="1"/>
  <c r="I44" i="1" s="1"/>
  <c r="J44" i="1" s="1"/>
  <c r="H45" i="1" l="1"/>
  <c r="H46" i="1" s="1"/>
  <c r="E26" i="1" s="1"/>
  <c r="G45" i="1"/>
  <c r="I45" i="1" l="1"/>
  <c r="G46" i="1"/>
  <c r="E28" i="1" s="1"/>
  <c r="I46" i="1" l="1"/>
  <c r="J45" i="1"/>
</calcChain>
</file>

<file path=xl/sharedStrings.xml><?xml version="1.0" encoding="utf-8"?>
<sst xmlns="http://schemas.openxmlformats.org/spreadsheetml/2006/main" count="75" uniqueCount="52">
  <si>
    <t>Calculate the simple interest on $9,000 invested at the rate of 3.75% per annum for 10 years using Excel.</t>
  </si>
  <si>
    <t>Calculate Simple Interest</t>
  </si>
  <si>
    <t>Principle Amount</t>
  </si>
  <si>
    <t>Interest Rate</t>
  </si>
  <si>
    <t>Term (years)</t>
  </si>
  <si>
    <t xml:space="preserve">Interest </t>
  </si>
  <si>
    <t>Annual Simple Interest Amount and Future Value of Investment</t>
  </si>
  <si>
    <t>Year</t>
  </si>
  <si>
    <t>Total Value of Investment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</si>
  <si>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</si>
  <si>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</si>
  <si>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</si>
  <si>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</si>
  <si>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</si>
  <si>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</si>
  <si>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</si>
  <si>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</si>
  <si>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</si>
  <si>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</si>
  <si>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 xml:space="preserve">Total </t>
  </si>
  <si>
    <t xml:space="preserve">Using Excel calculate the future value of an investment with compounding interest paid monthly when the: 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</si>
  <si>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Simplon Norm"/>
        <family val="2"/>
      </rPr>
      <t>Investment amount = $25,000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</si>
  <si>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Simplon Norm"/>
        <family val="2"/>
      </rPr>
      <t>Interest rate = 2.75%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</si>
  <si>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Simplon Norm"/>
        <family val="2"/>
      </rPr>
      <t xml:space="preserve">Term = 10 years  </t>
    </r>
  </si>
  <si>
    <t>Compounding Interest Paid Monthly</t>
  </si>
  <si>
    <t>Compounding Periods per year</t>
  </si>
  <si>
    <t>Future Value of Investment</t>
  </si>
  <si>
    <t>Annual Interest Amount (compounding monthly) and Future Value of Investment</t>
  </si>
  <si>
    <t>Jordan borrowed $200,000.00 at a variable interest rate of 2.75% for a period of 3 years. At the beginning of year 2 the interest rate increased to 3.00% and at the beginning of year 3 the interest rate increased again to 3.25%.</t>
  </si>
  <si>
    <r>
      <t>·</t>
    </r>
    <r>
      <rPr>
        <sz val="7"/>
        <color theme="1"/>
        <rFont val="Simplon Norm"/>
        <family val="2"/>
      </rPr>
      <t xml:space="preserve">       </t>
    </r>
    <r>
      <rPr>
        <sz val="11"/>
        <color theme="1"/>
        <rFont val="Simplon Norm"/>
        <family val="2"/>
      </rPr>
      <t>Calculate the monthly repayment (principal + interest) at the beginning of year one (1), two (2) and three (3).</t>
    </r>
  </si>
  <si>
    <r>
      <t>·</t>
    </r>
    <r>
      <rPr>
        <sz val="7"/>
        <color theme="1"/>
        <rFont val="Simplon Norm"/>
        <family val="2"/>
      </rPr>
      <t xml:space="preserve">       </t>
    </r>
    <r>
      <rPr>
        <sz val="11"/>
        <color theme="1"/>
        <rFont val="Simplon Norm"/>
        <family val="2"/>
      </rPr>
      <t>Calculate the total interest paid over 3 years</t>
    </r>
  </si>
  <si>
    <r>
      <t>·</t>
    </r>
    <r>
      <rPr>
        <sz val="7"/>
        <color theme="1"/>
        <rFont val="Simplon Norm"/>
        <family val="2"/>
      </rPr>
      <t xml:space="preserve">       </t>
    </r>
    <r>
      <rPr>
        <sz val="11"/>
        <color theme="1"/>
        <rFont val="Simplon Norm"/>
        <family val="2"/>
      </rPr>
      <t>Calculate the total amount paid (principal + interest) at the end of the loan period.</t>
    </r>
  </si>
  <si>
    <t>Period</t>
  </si>
  <si>
    <t>Payment</t>
  </si>
  <si>
    <t>Variable Loan Interest Paid</t>
  </si>
  <si>
    <t>Variable Loan Principle Paid</t>
  </si>
  <si>
    <t>Balance @ EOM</t>
  </si>
  <si>
    <t>Annual Rate</t>
  </si>
  <si>
    <t>Interest Paid</t>
  </si>
  <si>
    <t>Principle Paid</t>
  </si>
  <si>
    <t>1-12</t>
  </si>
  <si>
    <t>INPUT DATA</t>
  </si>
  <si>
    <t>Period (Month)</t>
  </si>
  <si>
    <t>Loan Amount</t>
  </si>
  <si>
    <t>Interest Rate Variable</t>
  </si>
  <si>
    <t>Term years</t>
  </si>
  <si>
    <t xml:space="preserve">Periods per year </t>
  </si>
  <si>
    <t>OUTPUT DATA</t>
  </si>
  <si>
    <t>Monthly repayments</t>
  </si>
  <si>
    <t>Calculate the total interest paid over 3 years</t>
  </si>
  <si>
    <t>Calculate the total amount (principle + interest) paid after 3 years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</si>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</sst>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implon Norm"/>
      <family val="2"/>
    </font>
    <font>
      <b/>
      <sz val="11"/>
      <color theme="1"/>
      <name val="Simplon Norm"/>
      <family val="2"/>
    </font>
    <font>
      <sz val="8"/>
      <name val="Calibri"/>
      <family val="2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sz val="7"/>
      <color theme="1"/>
      <name val="Simplon Norm"/>
      <family val="2"/>
    </font>
    <font>
      <sz val="11"/>
      <color rgb="FFFF0000"/>
      <name val="Simplon Norm"/>
      <family val="2"/>
    </font>
    <font>
      <sz val="11"/>
      <name val="Simplon Norm"/>
      <family val="2"/>
    </font>
    <font>
      <b/>
      <sz val="11"/>
      <color rgb="FF444444"/>
      <name val="Simplon Norm"/>
      <family val="2"/>
    </font>
    <font>
      <sz val="11"/>
      <color rgb="FF000000"/>
      <name val="Simplon Norm"/>
      <family val="2"/>
    </font>
    <font>
      <b/>
      <sz val="11"/>
      <name val="Simplon Norm"/>
      <family val="2"/>
    </font>
    <font>
      <sz val="10"/>
      <name val="Simplon Norm"/>
      <family val="2"/>
    </font>
    <font>
      <b/>
      <sz val="11"/>
      <color rgb="FF000000"/>
      <name val="Simplon Norm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horizontal="left" vertical="center" indent="4"/>
    </xf>
    <xf numFmtId="0" fontId="3" fillId="3" borderId="15" xfId="0" applyFont="1" applyFill="1" applyBorder="1" applyProtection="1"/>
    <xf numFmtId="0" fontId="3" fillId="3" borderId="16" xfId="0" applyFont="1" applyFill="1" applyBorder="1" applyProtection="1"/>
    <xf numFmtId="0" fontId="3" fillId="3" borderId="17" xfId="0" applyFont="1" applyFill="1" applyBorder="1" applyProtection="1"/>
    <xf numFmtId="0" fontId="3" fillId="0" borderId="0" xfId="0" applyFont="1" applyAlignment="1">
      <alignment horizontal="left" vertical="center" indent="4"/>
    </xf>
    <xf numFmtId="0" fontId="9" fillId="0" borderId="0" xfId="0" applyFont="1" applyAlignment="1">
      <alignment wrapText="1"/>
    </xf>
    <xf numFmtId="0" fontId="10" fillId="0" borderId="0" xfId="0" applyFont="1"/>
    <xf numFmtId="49" fontId="3" fillId="0" borderId="0" xfId="0" applyNumberFormat="1" applyFont="1"/>
    <xf numFmtId="0" fontId="11" fillId="0" borderId="0" xfId="0" applyFont="1" applyAlignment="1">
      <alignment wrapText="1"/>
    </xf>
    <xf numFmtId="6" fontId="12" fillId="0" borderId="0" xfId="0" applyNumberFormat="1" applyFont="1"/>
    <xf numFmtId="16" fontId="3" fillId="0" borderId="0" xfId="0" applyNumberFormat="1" applyFont="1"/>
    <xf numFmtId="10" fontId="12" fillId="0" borderId="0" xfId="0" applyNumberFormat="1" applyFont="1"/>
    <xf numFmtId="0" fontId="13" fillId="0" borderId="0" xfId="0" applyFont="1" applyAlignment="1">
      <alignment wrapText="1"/>
    </xf>
    <xf numFmtId="0" fontId="14" fillId="0" borderId="0" xfId="0" applyFont="1"/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10" fontId="12" fillId="0" borderId="0" xfId="0" applyNumberFormat="1" applyFont="1" applyBorder="1"/>
    <xf numFmtId="0" fontId="4" fillId="3" borderId="21" xfId="0" applyFont="1" applyFill="1" applyBorder="1"/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15" fillId="3" borderId="24" xfId="0" applyFont="1" applyFill="1" applyBorder="1"/>
    <xf numFmtId="0" fontId="4" fillId="3" borderId="26" xfId="0" applyFont="1" applyFill="1" applyBorder="1"/>
    <xf numFmtId="8" fontId="10" fillId="0" borderId="0" xfId="0" applyNumberFormat="1" applyFont="1" applyProtection="1">
      <protection hidden="1"/>
    </xf>
    <xf numFmtId="2" fontId="10" fillId="0" borderId="0" xfId="0" applyNumberFormat="1" applyFont="1" applyProtection="1">
      <protection hidden="1"/>
    </xf>
    <xf numFmtId="4" fontId="10" fillId="0" borderId="0" xfId="0" applyNumberFormat="1" applyFont="1" applyProtection="1">
      <protection hidden="1"/>
    </xf>
    <xf numFmtId="10" fontId="10" fillId="0" borderId="0" xfId="1" applyNumberFormat="1" applyFont="1" applyProtection="1">
      <protection hidden="1"/>
    </xf>
    <xf numFmtId="8" fontId="10" fillId="0" borderId="8" xfId="0" applyNumberFormat="1" applyFont="1" applyBorder="1" applyProtection="1">
      <protection hidden="1"/>
    </xf>
    <xf numFmtId="2" fontId="10" fillId="0" borderId="8" xfId="0" applyNumberFormat="1" applyFont="1" applyBorder="1" applyProtection="1">
      <protection hidden="1"/>
    </xf>
    <xf numFmtId="0" fontId="10" fillId="0" borderId="0" xfId="0" applyFont="1" applyProtection="1">
      <protection hidden="1"/>
    </xf>
    <xf numFmtId="0" fontId="9" fillId="0" borderId="0" xfId="0" applyFont="1" applyProtection="1">
      <protection hidden="1"/>
    </xf>
    <xf numFmtId="6" fontId="12" fillId="0" borderId="4" xfId="0" applyNumberFormat="1" applyFont="1" applyBorder="1" applyProtection="1">
      <protection locked="0"/>
    </xf>
    <xf numFmtId="0" fontId="3" fillId="0" borderId="4" xfId="0" applyFont="1" applyBorder="1" applyProtection="1">
      <protection locked="0"/>
    </xf>
    <xf numFmtId="10" fontId="12" fillId="0" borderId="4" xfId="0" applyNumberFormat="1" applyFont="1" applyBorder="1" applyProtection="1">
      <protection locked="0"/>
    </xf>
    <xf numFmtId="10" fontId="12" fillId="0" borderId="25" xfId="0" applyNumberFormat="1" applyFont="1" applyBorder="1" applyProtection="1">
      <protection locked="0"/>
    </xf>
    <xf numFmtId="0" fontId="3" fillId="0" borderId="27" xfId="0" applyFont="1" applyBorder="1" applyProtection="1">
      <protection locked="0"/>
    </xf>
    <xf numFmtId="0" fontId="4" fillId="2" borderId="1" xfId="0" applyFont="1" applyFill="1" applyBorder="1" applyProtection="1">
      <protection hidden="1"/>
    </xf>
    <xf numFmtId="0" fontId="4" fillId="2" borderId="1" xfId="0" applyFont="1" applyFill="1" applyBorder="1" applyAlignment="1" applyProtection="1">
      <alignment wrapText="1"/>
      <protection hidden="1"/>
    </xf>
    <xf numFmtId="0" fontId="4" fillId="2" borderId="2" xfId="0" applyFont="1" applyFill="1" applyBorder="1" applyAlignment="1" applyProtection="1">
      <alignment horizontal="center"/>
      <protection hidden="1"/>
    </xf>
    <xf numFmtId="0" fontId="4" fillId="2" borderId="3" xfId="0" applyFont="1" applyFill="1" applyBorder="1" applyProtection="1">
      <protection hidden="1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3" fillId="0" borderId="0" xfId="0" applyFont="1" applyBorder="1" applyProtection="1">
      <protection hidden="1"/>
    </xf>
    <xf numFmtId="0" fontId="13" fillId="0" borderId="0" xfId="0" applyFont="1" applyAlignment="1" applyProtection="1">
      <alignment wrapText="1"/>
      <protection hidden="1"/>
    </xf>
    <xf numFmtId="0" fontId="4" fillId="3" borderId="5" xfId="0" applyFont="1" applyFill="1" applyBorder="1" applyProtection="1">
      <protection hidden="1"/>
    </xf>
    <xf numFmtId="0" fontId="4" fillId="0" borderId="29" xfId="0" applyFont="1" applyBorder="1" applyAlignment="1" applyProtection="1">
      <alignment horizontal="center"/>
      <protection hidden="1"/>
    </xf>
    <xf numFmtId="0" fontId="4" fillId="0" borderId="3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13" fillId="3" borderId="5" xfId="0" applyFont="1" applyFill="1" applyBorder="1" applyProtection="1">
      <protection hidden="1"/>
    </xf>
    <xf numFmtId="8" fontId="10" fillId="0" borderId="31" xfId="0" applyNumberFormat="1" applyFont="1" applyBorder="1" applyProtection="1">
      <protection hidden="1"/>
    </xf>
    <xf numFmtId="8" fontId="10" fillId="0" borderId="32" xfId="0" applyNumberFormat="1" applyFont="1" applyBorder="1" applyProtection="1">
      <protection hidden="1"/>
    </xf>
    <xf numFmtId="8" fontId="10" fillId="0" borderId="0" xfId="0" applyNumberFormat="1" applyFont="1" applyBorder="1" applyProtection="1">
      <protection hidden="1"/>
    </xf>
    <xf numFmtId="0" fontId="13" fillId="0" borderId="0" xfId="0" applyFont="1" applyProtection="1">
      <protection hidden="1"/>
    </xf>
    <xf numFmtId="0" fontId="13" fillId="3" borderId="1" xfId="0" applyFont="1" applyFill="1" applyBorder="1" applyProtection="1">
      <protection hidden="1"/>
    </xf>
    <xf numFmtId="0" fontId="10" fillId="3" borderId="7" xfId="0" applyFont="1" applyFill="1" applyBorder="1" applyProtection="1">
      <protection hidden="1"/>
    </xf>
    <xf numFmtId="8" fontId="10" fillId="0" borderId="2" xfId="0" applyNumberFormat="1" applyFont="1" applyBorder="1" applyProtection="1">
      <protection hidden="1"/>
    </xf>
    <xf numFmtId="0" fontId="13" fillId="3" borderId="2" xfId="0" applyFont="1" applyFill="1" applyBorder="1" applyProtection="1">
      <protection hidden="1"/>
    </xf>
    <xf numFmtId="0" fontId="13" fillId="3" borderId="7" xfId="0" applyFont="1" applyFill="1" applyBorder="1" applyProtection="1">
      <protection hidden="1"/>
    </xf>
    <xf numFmtId="8" fontId="10" fillId="0" borderId="9" xfId="0" applyNumberFormat="1" applyFont="1" applyBorder="1" applyProtection="1">
      <protection hidden="1"/>
    </xf>
    <xf numFmtId="0" fontId="3" fillId="5" borderId="4" xfId="0" applyFont="1" applyFill="1" applyBorder="1" applyProtection="1"/>
    <xf numFmtId="0" fontId="3" fillId="5" borderId="25" xfId="0" applyFont="1" applyFill="1" applyBorder="1" applyProtection="1"/>
    <xf numFmtId="0" fontId="3" fillId="5" borderId="27" xfId="0" applyFont="1" applyFill="1" applyBorder="1" applyProtection="1"/>
    <xf numFmtId="0" fontId="3" fillId="5" borderId="28" xfId="0" applyFont="1" applyFill="1" applyBorder="1" applyProtection="1"/>
    <xf numFmtId="44" fontId="0" fillId="0" borderId="18" xfId="0" applyNumberFormat="1" applyBorder="1" applyProtection="1">
      <protection locked="0"/>
    </xf>
    <xf numFmtId="10" fontId="0" fillId="0" borderId="19" xfId="0" applyNumberFormat="1" applyBorder="1" applyProtection="1">
      <protection locked="0"/>
    </xf>
    <xf numFmtId="0" fontId="0" fillId="0" borderId="19" xfId="0" applyBorder="1" applyProtection="1">
      <protection locked="0"/>
    </xf>
    <xf numFmtId="0" fontId="0" fillId="0" borderId="20" xfId="0" applyFill="1" applyBorder="1" applyProtection="1">
      <protection locked="0"/>
    </xf>
    <xf numFmtId="0" fontId="0" fillId="0" borderId="0" xfId="0" applyProtection="1">
      <protection hidden="1"/>
    </xf>
    <xf numFmtId="0" fontId="3" fillId="3" borderId="5" xfId="0" applyFont="1" applyFill="1" applyBorder="1" applyProtection="1">
      <protection hidden="1"/>
    </xf>
    <xf numFmtId="8" fontId="0" fillId="0" borderId="9" xfId="0" applyNumberFormat="1" applyBorder="1" applyProtection="1">
      <protection hidden="1"/>
    </xf>
    <xf numFmtId="0" fontId="3" fillId="0" borderId="0" xfId="0" applyFont="1" applyFill="1" applyBorder="1" applyProtection="1">
      <protection hidden="1"/>
    </xf>
    <xf numFmtId="44" fontId="0" fillId="0" borderId="0" xfId="0" applyNumberFormat="1" applyBorder="1" applyProtection="1">
      <protection hidden="1"/>
    </xf>
    <xf numFmtId="0" fontId="4" fillId="0" borderId="0" xfId="0" applyFont="1" applyFill="1" applyBorder="1" applyProtection="1">
      <protection hidden="1"/>
    </xf>
    <xf numFmtId="0" fontId="2" fillId="0" borderId="0" xfId="0" applyFont="1" applyFill="1" applyProtection="1">
      <protection hidden="1"/>
    </xf>
    <xf numFmtId="0" fontId="2" fillId="4" borderId="9" xfId="0" applyFont="1" applyFill="1" applyBorder="1" applyProtection="1">
      <protection hidden="1"/>
    </xf>
    <xf numFmtId="8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44" fontId="2" fillId="0" borderId="8" xfId="0" applyNumberFormat="1" applyFont="1" applyBorder="1" applyProtection="1">
      <protection hidden="1"/>
    </xf>
    <xf numFmtId="0" fontId="3" fillId="3" borderId="10" xfId="0" applyFont="1" applyFill="1" applyBorder="1" applyProtection="1">
      <protection hidden="1"/>
    </xf>
    <xf numFmtId="0" fontId="3" fillId="3" borderId="12" xfId="0" applyFont="1" applyFill="1" applyBorder="1" applyProtection="1">
      <protection hidden="1"/>
    </xf>
    <xf numFmtId="0" fontId="3" fillId="3" borderId="14" xfId="0" applyFont="1" applyFill="1" applyBorder="1" applyProtection="1">
      <protection hidden="1"/>
    </xf>
    <xf numFmtId="44" fontId="0" fillId="0" borderId="9" xfId="0" applyNumberFormat="1" applyBorder="1" applyProtection="1">
      <protection hidden="1"/>
    </xf>
    <xf numFmtId="0" fontId="0" fillId="4" borderId="9" xfId="0" applyFill="1" applyBorder="1" applyProtection="1">
      <protection hidden="1"/>
    </xf>
    <xf numFmtId="44" fontId="0" fillId="0" borderId="0" xfId="0" applyNumberFormat="1" applyProtection="1">
      <protection hidden="1"/>
    </xf>
    <xf numFmtId="44" fontId="0" fillId="0" borderId="11" xfId="0" applyNumberFormat="1" applyBorder="1" applyProtection="1">
      <protection locked="0"/>
    </xf>
    <xf numFmtId="10" fontId="0" fillId="0" borderId="13" xfId="0" applyNumberFormat="1" applyBorder="1" applyProtection="1">
      <protection locked="0"/>
    </xf>
    <xf numFmtId="0" fontId="0" fillId="0" borderId="6" xfId="0" applyBorder="1" applyProtection="1">
      <protection locked="0"/>
    </xf>
  </cellXfs>
  <cellStyles count="2">
    <cellStyle name="Normal" xfId="0" builtinId="0"/>
    <cellStyle name="Percent" xfId="1" builtinId="5"/>
  </cellStyles>
  <dxfs count="1"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45</xdr:row>
      <xdr:rowOff>0</xdr:rowOff>
    </xdr:from>
    <xdr:to>
      <xdr:col>24</xdr:col>
      <xdr:colOff>533400</xdr:colOff>
      <xdr:row>63</xdr:row>
      <xdr:rowOff>1221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D39CBFFF-A6F0-4914-ADFD-A14F5752A2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907875" y="7467600"/>
          <a:ext cx="2971800" cy="3268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7C97B-A873-410D-9FF9-0A17546A5338}">
  <dimension ref="B2:I29"/>
  <sheetViews>
    <sheetView tabSelected="1" workbookViewId="0">
      <selection activeCell="D8" sqref="D8"/>
    </sheetView>
  </sheetViews>
  <sheetFormatPr defaultRowHeight="14.4" x14ac:dyDescent="0.3"/>
  <cols>
    <col min="3" max="3" width="26.44140625" customWidth="1"/>
    <col min="4" max="4" width="10.109375" bestFit="1" customWidth="1"/>
    <col min="5" max="5" width="23.6640625" customWidth="1"/>
  </cols>
  <sheetData>
    <row r="2" spans="2:9" x14ac:dyDescent="0.3">
      <c r="C2" s="1" t="s">
        <v>0</v>
      </c>
    </row>
    <row r="3" spans="2:9" x14ac:dyDescent="0.3">
      <c r="B3" s="71"/>
      <c r="C3" s="71"/>
      <c r="D3" s="71"/>
      <c r="E3" s="71"/>
      <c r="F3" s="71"/>
      <c r="G3" s="71"/>
      <c r="H3" s="71"/>
      <c r="I3" s="71"/>
    </row>
    <row r="4" spans="2:9" x14ac:dyDescent="0.3">
      <c r="B4" s="71"/>
      <c r="C4" s="71"/>
      <c r="D4" s="71"/>
      <c r="E4" s="71"/>
      <c r="F4" s="71"/>
      <c r="G4" s="71"/>
      <c r="H4" s="71"/>
      <c r="I4" s="71"/>
    </row>
    <row r="5" spans="2:9" x14ac:dyDescent="0.3">
      <c r="B5" s="71"/>
      <c r="C5" s="43" t="s">
        <v>1</v>
      </c>
      <c r="D5" s="71"/>
      <c r="E5" s="71"/>
      <c r="F5" s="71"/>
      <c r="G5" s="71"/>
      <c r="H5" s="71"/>
      <c r="I5" s="71"/>
    </row>
    <row r="6" spans="2:9" ht="15" thickBot="1" x14ac:dyDescent="0.35">
      <c r="B6" s="71"/>
      <c r="C6" s="45"/>
      <c r="D6" s="71"/>
      <c r="E6" s="71"/>
      <c r="F6" s="71"/>
      <c r="G6" s="71"/>
      <c r="H6" s="71"/>
      <c r="I6" s="71"/>
    </row>
    <row r="7" spans="2:9" x14ac:dyDescent="0.3">
      <c r="B7" s="71"/>
      <c r="C7" s="82" t="s">
        <v>2</v>
      </c>
      <c r="D7" s="88">
        <v>9000</v>
      </c>
      <c r="E7" s="71"/>
      <c r="F7" s="71"/>
      <c r="G7" s="71"/>
      <c r="H7" s="71"/>
      <c r="I7" s="71"/>
    </row>
    <row r="8" spans="2:9" x14ac:dyDescent="0.3">
      <c r="B8" s="71"/>
      <c r="C8" s="83" t="s">
        <v>3</v>
      </c>
      <c r="D8" s="89">
        <v>3.7499999999999999E-2</v>
      </c>
      <c r="E8" s="71"/>
      <c r="F8" s="71"/>
      <c r="G8" s="71"/>
      <c r="H8" s="71"/>
      <c r="I8" s="71"/>
    </row>
    <row r="9" spans="2:9" ht="15" thickBot="1" x14ac:dyDescent="0.35">
      <c r="B9" s="71"/>
      <c r="C9" s="84" t="s">
        <v>4</v>
      </c>
      <c r="D9" s="90">
        <v>10</v>
      </c>
      <c r="E9" s="71"/>
      <c r="F9" s="71"/>
      <c r="G9" s="71"/>
      <c r="H9" s="71"/>
      <c r="I9" s="71"/>
    </row>
    <row r="10" spans="2:9" ht="15" thickBot="1" x14ac:dyDescent="0.35">
      <c r="B10" s="71"/>
      <c r="C10" s="71"/>
      <c r="D10" s="71"/>
      <c r="E10" s="71"/>
      <c r="F10" s="71"/>
      <c r="G10" s="71"/>
      <c r="H10" s="71"/>
      <c r="I10" s="71"/>
    </row>
    <row r="11" spans="2:9" ht="15" thickBot="1" x14ac:dyDescent="0.35">
      <c r="B11" s="71"/>
      <c r="C11" s="72" t="s">
        <v>5</v>
      </c>
      <c r="D11" s="85">
        <f>D7*D8*D9</f>
        <v>3375</v>
      </c>
      <c r="E11" s="71"/>
      <c r="F11" s="71"/>
      <c r="G11" s="71"/>
      <c r="H11" s="71"/>
      <c r="I11" s="71"/>
    </row>
    <row r="12" spans="2:9" x14ac:dyDescent="0.3">
      <c r="B12" s="71"/>
      <c r="C12" s="71"/>
      <c r="D12" s="71"/>
      <c r="E12" s="71"/>
      <c r="F12" s="71"/>
      <c r="G12" s="71"/>
      <c r="H12" s="71"/>
      <c r="I12" s="71"/>
    </row>
    <row r="13" spans="2:9" x14ac:dyDescent="0.3">
      <c r="B13" s="71"/>
      <c r="C13" s="76" t="s">
        <v>6</v>
      </c>
      <c r="D13" s="77"/>
      <c r="E13" s="71"/>
      <c r="F13" s="71"/>
      <c r="G13" s="71"/>
      <c r="H13" s="71"/>
      <c r="I13" s="71"/>
    </row>
    <row r="14" spans="2:9" ht="15" thickBot="1" x14ac:dyDescent="0.35">
      <c r="B14" s="71"/>
      <c r="C14" s="76"/>
      <c r="D14" s="77"/>
      <c r="E14" s="71"/>
      <c r="F14" s="71"/>
      <c r="G14" s="71"/>
      <c r="H14" s="71"/>
      <c r="I14" s="71"/>
    </row>
    <row r="15" spans="2:9" ht="15" thickBot="1" x14ac:dyDescent="0.35">
      <c r="B15" s="71"/>
      <c r="C15" s="86" t="s">
        <v>7</v>
      </c>
      <c r="D15" s="86" t="s">
        <v>5</v>
      </c>
      <c r="E15" s="86" t="s">
        <v>8</v>
      </c>
      <c r="F15" s="71"/>
      <c r="G15" s="71"/>
      <c r="H15" s="71"/>
      <c r="I15" s="71"/>
    </row>
    <row r="16" spans="2:9" x14ac:dyDescent="0.3">
      <c r="B16" s="71"/>
      <c r="C16" s="71" t="s">
        <v>9</v>
      </c>
      <c r="D16" s="87">
        <f>D7*D8</f>
        <v>337.5</v>
      </c>
      <c r="E16" s="87">
        <f>D7+D16</f>
        <v>9337.5</v>
      </c>
      <c r="F16" s="71"/>
      <c r="G16" s="71"/>
      <c r="H16" s="71"/>
      <c r="I16" s="71"/>
    </row>
    <row r="17" spans="2:9" x14ac:dyDescent="0.3">
      <c r="B17" s="71"/>
      <c r="C17" s="71" t="s">
        <v>10</v>
      </c>
      <c r="D17" s="87">
        <f>D7*D8</f>
        <v>337.5</v>
      </c>
      <c r="E17" s="87">
        <f t="shared" ref="E17:E25" si="0">E16+D17</f>
        <v>9675</v>
      </c>
      <c r="F17" s="71"/>
      <c r="G17" s="71"/>
      <c r="H17" s="71"/>
      <c r="I17" s="71"/>
    </row>
    <row r="18" spans="2:9" x14ac:dyDescent="0.3">
      <c r="B18" s="71"/>
      <c r="C18" s="71" t="s">
        <v>11</v>
      </c>
      <c r="D18" s="87">
        <f>D7*D8</f>
        <v>337.5</v>
      </c>
      <c r="E18" s="87">
        <f t="shared" si="0"/>
        <v>10012.5</v>
      </c>
      <c r="F18" s="71"/>
      <c r="G18" s="71"/>
      <c r="H18" s="71"/>
      <c r="I18" s="71"/>
    </row>
    <row r="19" spans="2:9" x14ac:dyDescent="0.3">
      <c r="B19" s="71"/>
      <c r="C19" s="71" t="s">
        <v>12</v>
      </c>
      <c r="D19" s="87">
        <f>D7*D8</f>
        <v>337.5</v>
      </c>
      <c r="E19" s="87">
        <f t="shared" si="0"/>
        <v>10350</v>
      </c>
      <c r="F19" s="71"/>
      <c r="G19" s="71"/>
      <c r="H19" s="71"/>
      <c r="I19" s="71"/>
    </row>
    <row r="20" spans="2:9" x14ac:dyDescent="0.3">
      <c r="B20" s="71"/>
      <c r="C20" s="71" t="s">
        <v>13</v>
      </c>
      <c r="D20" s="87">
        <f>D7*D8</f>
        <v>337.5</v>
      </c>
      <c r="E20" s="87">
        <f t="shared" si="0"/>
        <v>10687.5</v>
      </c>
      <c r="F20" s="71"/>
      <c r="G20" s="71"/>
      <c r="H20" s="71"/>
      <c r="I20" s="71"/>
    </row>
    <row r="21" spans="2:9" x14ac:dyDescent="0.3">
      <c r="B21" s="71"/>
      <c r="C21" s="71" t="s">
        <v>14</v>
      </c>
      <c r="D21" s="87">
        <f>D7*D8</f>
        <v>337.5</v>
      </c>
      <c r="E21" s="87">
        <f t="shared" si="0"/>
        <v>11025</v>
      </c>
      <c r="F21" s="71"/>
      <c r="G21" s="71"/>
      <c r="H21" s="71"/>
      <c r="I21" s="71"/>
    </row>
    <row r="22" spans="2:9" x14ac:dyDescent="0.3">
      <c r="B22" s="71"/>
      <c r="C22" s="71" t="s">
        <v>15</v>
      </c>
      <c r="D22" s="87">
        <f>D7*D8</f>
        <v>337.5</v>
      </c>
      <c r="E22" s="87">
        <f t="shared" si="0"/>
        <v>11362.5</v>
      </c>
      <c r="F22" s="71"/>
      <c r="G22" s="71"/>
      <c r="H22" s="71"/>
      <c r="I22" s="71"/>
    </row>
    <row r="23" spans="2:9" x14ac:dyDescent="0.3">
      <c r="B23" s="71"/>
      <c r="C23" s="71" t="s">
        <v>16</v>
      </c>
      <c r="D23" s="87">
        <f>D7*D8</f>
        <v>337.5</v>
      </c>
      <c r="E23" s="87">
        <f t="shared" si="0"/>
        <v>11700</v>
      </c>
      <c r="F23" s="71"/>
      <c r="G23" s="71"/>
      <c r="H23" s="71"/>
      <c r="I23" s="71"/>
    </row>
    <row r="24" spans="2:9" x14ac:dyDescent="0.3">
      <c r="B24" s="71"/>
      <c r="C24" s="71" t="s">
        <v>17</v>
      </c>
      <c r="D24" s="87">
        <f>D7*D8</f>
        <v>337.5</v>
      </c>
      <c r="E24" s="87">
        <f t="shared" si="0"/>
        <v>12037.5</v>
      </c>
      <c r="F24" s="71"/>
      <c r="G24" s="71"/>
      <c r="H24" s="71"/>
      <c r="I24" s="71"/>
    </row>
    <row r="25" spans="2:9" x14ac:dyDescent="0.3">
      <c r="B25" s="71"/>
      <c r="C25" s="71" t="s">
        <v>18</v>
      </c>
      <c r="D25" s="87">
        <f>D7*D8</f>
        <v>337.5</v>
      </c>
      <c r="E25" s="87">
        <f t="shared" si="0"/>
        <v>12375</v>
      </c>
      <c r="F25" s="71"/>
      <c r="G25" s="71"/>
      <c r="H25" s="71"/>
      <c r="I25" s="71"/>
    </row>
    <row r="26" spans="2:9" ht="15" thickBot="1" x14ac:dyDescent="0.35">
      <c r="B26" s="71"/>
      <c r="C26" s="80" t="s">
        <v>19</v>
      </c>
      <c r="D26" s="81">
        <f>SUM(D16:D25)</f>
        <v>3375</v>
      </c>
      <c r="E26" s="71"/>
      <c r="F26" s="71"/>
      <c r="G26" s="71"/>
      <c r="H26" s="71"/>
      <c r="I26" s="71"/>
    </row>
    <row r="27" spans="2:9" ht="15" thickTop="1" x14ac:dyDescent="0.3">
      <c r="B27" s="71"/>
      <c r="C27" s="71"/>
      <c r="D27" s="71"/>
      <c r="E27" s="71"/>
      <c r="F27" s="71"/>
      <c r="G27" s="71"/>
      <c r="H27" s="71"/>
      <c r="I27" s="71"/>
    </row>
    <row r="28" spans="2:9" x14ac:dyDescent="0.3">
      <c r="B28" s="71"/>
      <c r="C28" s="71"/>
      <c r="D28" s="71"/>
      <c r="E28" s="71"/>
      <c r="F28" s="71"/>
      <c r="G28" s="71"/>
      <c r="H28" s="71"/>
      <c r="I28" s="71"/>
    </row>
    <row r="29" spans="2:9" x14ac:dyDescent="0.3">
      <c r="B29" s="71"/>
      <c r="C29" s="71"/>
      <c r="D29" s="71"/>
      <c r="E29" s="71"/>
      <c r="F29" s="71"/>
      <c r="G29" s="71"/>
      <c r="H29" s="71"/>
      <c r="I29" s="71"/>
    </row>
  </sheetData>
  <sheetProtection algorithmName="SHA-512" hashValue="FtJdbs9tb8WmabVA0GTjxaJKP1Bvuqfun9tGwrRJFw089dJIyeLrC04IahCNz7ctWOZB5bQfDYjsIkg8GDbY5w==" saltValue="8f7OfwfHl3eaPpGni7REwA==" spinCount="100000" sheet="1" objects="1" scenarios="1" selectLockedCells="1"/>
  <phoneticPr fontId="5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50FC3-5DCA-464C-AB56-088FE0FC53A5}">
  <dimension ref="A2:D33"/>
  <sheetViews>
    <sheetView workbookViewId="0">
      <selection activeCell="C10" sqref="C10"/>
    </sheetView>
  </sheetViews>
  <sheetFormatPr defaultRowHeight="14.4" x14ac:dyDescent="0.3"/>
  <cols>
    <col min="2" max="2" width="29.88671875" customWidth="1"/>
    <col min="3" max="3" width="12.33203125" customWidth="1"/>
    <col min="4" max="4" width="24.44140625" customWidth="1"/>
    <col min="5" max="5" width="11.88671875" customWidth="1"/>
  </cols>
  <sheetData>
    <row r="2" spans="1:4" x14ac:dyDescent="0.3">
      <c r="B2" s="1" t="s">
        <v>20</v>
      </c>
    </row>
    <row r="3" spans="1:4" x14ac:dyDescent="0.3">
      <c r="B3" s="4" t="s">
        <v>21</v>
      </c>
    </row>
    <row r="4" spans="1:4" x14ac:dyDescent="0.3">
      <c r="B4" s="4" t="s">
        <v>22</v>
      </c>
    </row>
    <row r="5" spans="1:4" x14ac:dyDescent="0.3">
      <c r="B5" s="4" t="s">
        <v>23</v>
      </c>
    </row>
    <row r="8" spans="1:4" x14ac:dyDescent="0.3">
      <c r="B8" s="3" t="s">
        <v>24</v>
      </c>
    </row>
    <row r="9" spans="1:4" ht="15" thickBot="1" x14ac:dyDescent="0.35">
      <c r="B9" s="2"/>
    </row>
    <row r="10" spans="1:4" x14ac:dyDescent="0.3">
      <c r="B10" s="5" t="s">
        <v>2</v>
      </c>
      <c r="C10" s="67">
        <v>25000</v>
      </c>
    </row>
    <row r="11" spans="1:4" x14ac:dyDescent="0.3">
      <c r="B11" s="6" t="s">
        <v>3</v>
      </c>
      <c r="C11" s="68">
        <v>2.75E-2</v>
      </c>
    </row>
    <row r="12" spans="1:4" x14ac:dyDescent="0.3">
      <c r="B12" s="6" t="s">
        <v>4</v>
      </c>
      <c r="C12" s="69">
        <v>10</v>
      </c>
    </row>
    <row r="13" spans="1:4" ht="15" thickBot="1" x14ac:dyDescent="0.35">
      <c r="B13" s="7" t="s">
        <v>25</v>
      </c>
      <c r="C13" s="70">
        <v>12</v>
      </c>
    </row>
    <row r="14" spans="1:4" ht="15" thickBot="1" x14ac:dyDescent="0.35">
      <c r="A14" s="71"/>
      <c r="B14" s="71"/>
      <c r="C14" s="71"/>
      <c r="D14" s="71"/>
    </row>
    <row r="15" spans="1:4" ht="15" thickBot="1" x14ac:dyDescent="0.35">
      <c r="A15" s="71"/>
      <c r="B15" s="72" t="s">
        <v>26</v>
      </c>
      <c r="C15" s="73">
        <f>FV(C11/C13,C12*C13,0,-C10)</f>
        <v>32902.91321056302</v>
      </c>
      <c r="D15" s="71"/>
    </row>
    <row r="16" spans="1:4" x14ac:dyDescent="0.3">
      <c r="A16" s="71"/>
      <c r="B16" s="74"/>
      <c r="C16" s="75"/>
      <c r="D16" s="71"/>
    </row>
    <row r="17" spans="1:4" x14ac:dyDescent="0.3">
      <c r="A17" s="71"/>
      <c r="B17" s="76" t="s">
        <v>27</v>
      </c>
      <c r="C17" s="77"/>
      <c r="D17" s="71"/>
    </row>
    <row r="18" spans="1:4" ht="15" thickBot="1" x14ac:dyDescent="0.35">
      <c r="A18" s="71"/>
      <c r="B18" s="76"/>
      <c r="C18" s="77"/>
      <c r="D18" s="71"/>
    </row>
    <row r="19" spans="1:4" ht="15" thickBot="1" x14ac:dyDescent="0.35">
      <c r="A19" s="71"/>
      <c r="B19" s="78" t="s">
        <v>7</v>
      </c>
      <c r="C19" s="78" t="s">
        <v>5</v>
      </c>
      <c r="D19" s="78" t="s">
        <v>26</v>
      </c>
    </row>
    <row r="20" spans="1:4" x14ac:dyDescent="0.3">
      <c r="A20" s="71"/>
      <c r="B20" s="71" t="s">
        <v>9</v>
      </c>
      <c r="C20" s="79">
        <f>D20-C10</f>
        <v>696.23190090693606</v>
      </c>
      <c r="D20" s="79">
        <f>FV(C$11/C$13,C$13,0,-C$10)</f>
        <v>25696.231900906936</v>
      </c>
    </row>
    <row r="21" spans="1:4" x14ac:dyDescent="0.3">
      <c r="A21" s="71"/>
      <c r="B21" s="71" t="s">
        <v>10</v>
      </c>
      <c r="C21" s="79">
        <f>D21-D20</f>
        <v>715.62145530055568</v>
      </c>
      <c r="D21" s="79">
        <f>FV(C$11/C$13,C$13,0,-D20)</f>
        <v>26411.853356207492</v>
      </c>
    </row>
    <row r="22" spans="1:4" x14ac:dyDescent="0.3">
      <c r="A22" s="71"/>
      <c r="B22" s="71" t="s">
        <v>11</v>
      </c>
      <c r="C22" s="79">
        <f t="shared" ref="C22:C29" si="0">D22-D21</f>
        <v>735.55099474670351</v>
      </c>
      <c r="D22" s="79">
        <f t="shared" ref="D22:D29" si="1">FV(C$11/C$13,C$13,0,-D21)</f>
        <v>27147.404350954195</v>
      </c>
    </row>
    <row r="23" spans="1:4" x14ac:dyDescent="0.3">
      <c r="A23" s="71"/>
      <c r="B23" s="71" t="s">
        <v>12</v>
      </c>
      <c r="C23" s="79">
        <f t="shared" si="0"/>
        <v>756.03555743816105</v>
      </c>
      <c r="D23" s="79">
        <f t="shared" si="1"/>
        <v>27903.439908392356</v>
      </c>
    </row>
    <row r="24" spans="1:4" x14ac:dyDescent="0.3">
      <c r="A24" s="71"/>
      <c r="B24" s="71" t="s">
        <v>13</v>
      </c>
      <c r="C24" s="79">
        <f t="shared" si="0"/>
        <v>777.09060037049858</v>
      </c>
      <c r="D24" s="79">
        <f t="shared" si="1"/>
        <v>28680.530508762855</v>
      </c>
    </row>
    <row r="25" spans="1:4" x14ac:dyDescent="0.3">
      <c r="A25" s="71"/>
      <c r="B25" s="71" t="s">
        <v>14</v>
      </c>
      <c r="C25" s="79">
        <f t="shared" si="0"/>
        <v>798.73201100541337</v>
      </c>
      <c r="D25" s="79">
        <f t="shared" si="1"/>
        <v>29479.262519768268</v>
      </c>
    </row>
    <row r="26" spans="1:4" x14ac:dyDescent="0.3">
      <c r="A26" s="71"/>
      <c r="B26" s="71" t="s">
        <v>15</v>
      </c>
      <c r="C26" s="79">
        <f t="shared" si="0"/>
        <v>820.97611925891397</v>
      </c>
      <c r="D26" s="79">
        <f t="shared" si="1"/>
        <v>30300.238639027182</v>
      </c>
    </row>
    <row r="27" spans="1:4" x14ac:dyDescent="0.3">
      <c r="A27" s="71"/>
      <c r="B27" s="71" t="s">
        <v>16</v>
      </c>
      <c r="C27" s="79">
        <f t="shared" si="0"/>
        <v>843.83970982334722</v>
      </c>
      <c r="D27" s="79">
        <f t="shared" si="1"/>
        <v>31144.078348850529</v>
      </c>
    </row>
    <row r="28" spans="1:4" x14ac:dyDescent="0.3">
      <c r="A28" s="71"/>
      <c r="B28" s="71" t="s">
        <v>17</v>
      </c>
      <c r="C28" s="79">
        <f t="shared" si="0"/>
        <v>867.34003483258857</v>
      </c>
      <c r="D28" s="79">
        <f t="shared" si="1"/>
        <v>32011.418383683118</v>
      </c>
    </row>
    <row r="29" spans="1:4" x14ac:dyDescent="0.3">
      <c r="A29" s="71"/>
      <c r="B29" s="71" t="s">
        <v>18</v>
      </c>
      <c r="C29" s="79">
        <f t="shared" si="0"/>
        <v>891.4948268799526</v>
      </c>
      <c r="D29" s="79">
        <f t="shared" si="1"/>
        <v>32902.913210563071</v>
      </c>
    </row>
    <row r="30" spans="1:4" ht="15" thickBot="1" x14ac:dyDescent="0.35">
      <c r="A30" s="71"/>
      <c r="B30" s="80" t="s">
        <v>19</v>
      </c>
      <c r="C30" s="81">
        <f>SUM(C20:C29)</f>
        <v>7902.9132105630706</v>
      </c>
      <c r="D30" s="71"/>
    </row>
    <row r="31" spans="1:4" ht="15" thickTop="1" x14ac:dyDescent="0.3">
      <c r="A31" s="71"/>
      <c r="B31" s="71"/>
      <c r="C31" s="71"/>
      <c r="D31" s="71"/>
    </row>
    <row r="32" spans="1:4" x14ac:dyDescent="0.3">
      <c r="A32" s="71"/>
      <c r="B32" s="71"/>
      <c r="C32" s="71"/>
      <c r="D32" s="71"/>
    </row>
    <row r="33" spans="1:4" x14ac:dyDescent="0.3">
      <c r="A33" s="71"/>
      <c r="B33" s="71"/>
      <c r="C33" s="71"/>
      <c r="D33" s="71"/>
    </row>
  </sheetData>
  <sheetProtection algorithmName="SHA-512" hashValue="/Ei11ChzQyQTVCU68kBOxUyVV1rYEqmhWgJSnje2BnfvH8Bnmf+MZgVbCAfVPsIiWD1n2VBLuDGioE4CKM0uQA==" saltValue="kznZdh2BxrHNoj0Rptx1ww==" spinCount="100000" sheet="1" objects="1" scenarios="1"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5F855-1A62-44FB-8DAD-C4A988010AF5}">
  <dimension ref="A1:T51"/>
  <sheetViews>
    <sheetView workbookViewId="0">
      <selection activeCell="C17" sqref="C17"/>
    </sheetView>
  </sheetViews>
  <sheetFormatPr defaultColWidth="8.6640625" defaultRowHeight="14.4" x14ac:dyDescent="0.3"/>
  <cols>
    <col min="1" max="1" width="26.44140625" style="2" customWidth="1"/>
    <col min="2" max="5" width="13.44140625" style="2" customWidth="1"/>
    <col min="6" max="6" width="8.6640625" style="2"/>
    <col min="7" max="7" width="12.88671875" style="2" bestFit="1" customWidth="1"/>
    <col min="8" max="8" width="13" style="2" customWidth="1"/>
    <col min="9" max="9" width="12.5546875" style="2" bestFit="1" customWidth="1"/>
    <col min="10" max="10" width="15.33203125" style="2" bestFit="1" customWidth="1"/>
    <col min="11" max="11" width="11.5546875" style="2" bestFit="1" customWidth="1"/>
    <col min="12" max="12" width="76.109375" style="2" customWidth="1"/>
    <col min="13" max="13" width="32.5546875" style="2" customWidth="1"/>
    <col min="14" max="16" width="12.44140625" style="2" customWidth="1"/>
    <col min="17" max="17" width="12.88671875" style="2" bestFit="1" customWidth="1"/>
    <col min="18" max="18" width="12.44140625" style="2" customWidth="1"/>
    <col min="19" max="16384" width="8.6640625" style="2"/>
  </cols>
  <sheetData>
    <row r="1" spans="1:20" x14ac:dyDescent="0.3">
      <c r="A1" s="1" t="s">
        <v>28</v>
      </c>
    </row>
    <row r="2" spans="1:20" x14ac:dyDescent="0.3">
      <c r="A2" s="8" t="s">
        <v>29</v>
      </c>
    </row>
    <row r="3" spans="1:20" x14ac:dyDescent="0.3">
      <c r="A3" s="8" t="s">
        <v>30</v>
      </c>
    </row>
    <row r="4" spans="1:20" x14ac:dyDescent="0.3">
      <c r="A4" s="8" t="s">
        <v>31</v>
      </c>
    </row>
    <row r="6" spans="1:20" ht="15" thickBot="1" x14ac:dyDescent="0.35"/>
    <row r="7" spans="1:20" ht="58.2" thickBot="1" x14ac:dyDescent="0.35">
      <c r="F7" s="39" t="s">
        <v>32</v>
      </c>
      <c r="G7" s="39" t="s">
        <v>33</v>
      </c>
      <c r="H7" s="40" t="s">
        <v>34</v>
      </c>
      <c r="I7" s="40" t="s">
        <v>35</v>
      </c>
      <c r="J7" s="41" t="s">
        <v>36</v>
      </c>
      <c r="K7" s="42" t="s">
        <v>37</v>
      </c>
      <c r="L7" s="9"/>
    </row>
    <row r="8" spans="1:20" x14ac:dyDescent="0.3">
      <c r="F8" s="43" t="s">
        <v>32</v>
      </c>
      <c r="G8" s="43" t="s">
        <v>33</v>
      </c>
      <c r="H8" s="43" t="s">
        <v>38</v>
      </c>
      <c r="I8" s="43" t="s">
        <v>39</v>
      </c>
      <c r="J8" s="44" t="s">
        <v>36</v>
      </c>
      <c r="K8" s="43" t="s">
        <v>37</v>
      </c>
    </row>
    <row r="9" spans="1:20" x14ac:dyDescent="0.3">
      <c r="F9" s="32">
        <v>0</v>
      </c>
      <c r="G9" s="32"/>
      <c r="H9" s="32"/>
      <c r="I9" s="32"/>
      <c r="J9" s="28">
        <f>B16</f>
        <v>200000</v>
      </c>
      <c r="K9" s="29">
        <f>B$17</f>
        <v>2.75E-2</v>
      </c>
      <c r="T9" s="11" t="s">
        <v>40</v>
      </c>
    </row>
    <row r="10" spans="1:20" x14ac:dyDescent="0.3">
      <c r="A10" s="12"/>
      <c r="B10" s="13"/>
      <c r="C10" s="13"/>
      <c r="D10" s="13"/>
      <c r="F10" s="32">
        <v>1</v>
      </c>
      <c r="G10" s="26">
        <f>-PMT(K10/$B$19,COUNT(F10:$F$45),$J9)</f>
        <v>5794.2326148270613</v>
      </c>
      <c r="H10" s="27">
        <f t="shared" ref="H10:H45" si="0">J9*K10/$B$19</f>
        <v>458.33333333333331</v>
      </c>
      <c r="I10" s="26">
        <f>G10-H10</f>
        <v>5335.8992814937283</v>
      </c>
      <c r="J10" s="28">
        <f>J9-I10</f>
        <v>194664.10071850626</v>
      </c>
      <c r="K10" s="29">
        <f t="shared" ref="K10:K21" si="1">B$17</f>
        <v>2.75E-2</v>
      </c>
      <c r="T10" s="14"/>
    </row>
    <row r="11" spans="1:20" ht="15" customHeight="1" x14ac:dyDescent="0.3">
      <c r="A11" s="10"/>
      <c r="B11" s="10"/>
      <c r="C11" s="10"/>
      <c r="D11" s="10"/>
      <c r="F11" s="32">
        <v>2</v>
      </c>
      <c r="G11" s="26">
        <f>-PMT(K11/$B$19,COUNT(F11:$F$45),$J10)</f>
        <v>5794.2326148270613</v>
      </c>
      <c r="H11" s="27">
        <f t="shared" si="0"/>
        <v>446.10523081324351</v>
      </c>
      <c r="I11" s="26">
        <f t="shared" ref="I11:I45" si="2">G11-H11</f>
        <v>5348.1273840138174</v>
      </c>
      <c r="J11" s="28">
        <f>J10-I11</f>
        <v>189315.97333449245</v>
      </c>
      <c r="K11" s="29">
        <f t="shared" si="1"/>
        <v>2.75E-2</v>
      </c>
      <c r="S11" s="15"/>
    </row>
    <row r="12" spans="1:20" x14ac:dyDescent="0.3">
      <c r="A12" s="10"/>
      <c r="B12" s="10"/>
      <c r="C12" s="10"/>
      <c r="D12" s="10"/>
      <c r="F12" s="32">
        <v>3</v>
      </c>
      <c r="G12" s="26">
        <f>-PMT(K12/$B$19,COUNT(F12:$F$45),$J11)</f>
        <v>5794.2326148270631</v>
      </c>
      <c r="H12" s="27">
        <f t="shared" si="0"/>
        <v>433.84910555821187</v>
      </c>
      <c r="I12" s="26">
        <f t="shared" si="2"/>
        <v>5360.3835092688514</v>
      </c>
      <c r="J12" s="28">
        <f t="shared" ref="J12:J45" si="3">J11-I12</f>
        <v>183955.58982522361</v>
      </c>
      <c r="K12" s="29">
        <f t="shared" si="1"/>
        <v>2.75E-2</v>
      </c>
    </row>
    <row r="13" spans="1:20" x14ac:dyDescent="0.3">
      <c r="F13" s="32">
        <v>4</v>
      </c>
      <c r="G13" s="26">
        <f>-PMT(K13/$B$19,COUNT(F13:$F$45),$J12)</f>
        <v>5794.2326148270631</v>
      </c>
      <c r="H13" s="27">
        <f t="shared" si="0"/>
        <v>421.56489334947076</v>
      </c>
      <c r="I13" s="26">
        <f t="shared" si="2"/>
        <v>5372.6677214775927</v>
      </c>
      <c r="J13" s="28">
        <f t="shared" si="3"/>
        <v>178582.92210374601</v>
      </c>
      <c r="K13" s="29">
        <f t="shared" si="1"/>
        <v>2.75E-2</v>
      </c>
    </row>
    <row r="14" spans="1:20" ht="15" thickBot="1" x14ac:dyDescent="0.35">
      <c r="A14" s="16" t="s">
        <v>41</v>
      </c>
      <c r="B14" s="17"/>
      <c r="C14" s="17"/>
      <c r="D14" s="17"/>
      <c r="E14" s="17"/>
      <c r="F14" s="32">
        <v>5</v>
      </c>
      <c r="G14" s="26">
        <f>-PMT(K14/$B$19,COUNT(F14:$F$45),$J13)</f>
        <v>5794.2326148270631</v>
      </c>
      <c r="H14" s="27">
        <f t="shared" si="0"/>
        <v>409.25252982108464</v>
      </c>
      <c r="I14" s="26">
        <f t="shared" si="2"/>
        <v>5384.9800850059783</v>
      </c>
      <c r="J14" s="28">
        <f t="shared" si="3"/>
        <v>173197.94201874002</v>
      </c>
      <c r="K14" s="29">
        <f t="shared" si="1"/>
        <v>2.75E-2</v>
      </c>
      <c r="M14" s="3"/>
    </row>
    <row r="15" spans="1:20" x14ac:dyDescent="0.3">
      <c r="A15" s="21" t="s">
        <v>42</v>
      </c>
      <c r="B15" s="22">
        <v>1</v>
      </c>
      <c r="C15" s="22">
        <v>13</v>
      </c>
      <c r="D15" s="23">
        <v>25</v>
      </c>
      <c r="E15" s="18"/>
      <c r="F15" s="32">
        <v>6</v>
      </c>
      <c r="G15" s="26">
        <f>-PMT(K15/$B$19,COUNT(F15:$F$45),$J14)</f>
        <v>5794.2326148270613</v>
      </c>
      <c r="H15" s="27">
        <f t="shared" si="0"/>
        <v>396.91195045961257</v>
      </c>
      <c r="I15" s="26">
        <f t="shared" si="2"/>
        <v>5397.3206643674484</v>
      </c>
      <c r="J15" s="28">
        <f t="shared" si="3"/>
        <v>167800.62135437259</v>
      </c>
      <c r="K15" s="29">
        <f t="shared" si="1"/>
        <v>2.75E-2</v>
      </c>
    </row>
    <row r="16" spans="1:20" x14ac:dyDescent="0.3">
      <c r="A16" s="24" t="s">
        <v>43</v>
      </c>
      <c r="B16" s="34">
        <v>200000</v>
      </c>
      <c r="C16" s="63"/>
      <c r="D16" s="64"/>
      <c r="E16" s="19"/>
      <c r="F16" s="32">
        <v>7</v>
      </c>
      <c r="G16" s="26">
        <f>-PMT(K16/$B$19,COUNT(F16:$F$45),$J15)</f>
        <v>5794.2326148270631</v>
      </c>
      <c r="H16" s="27">
        <f t="shared" si="0"/>
        <v>384.54309060377051</v>
      </c>
      <c r="I16" s="26">
        <f t="shared" si="2"/>
        <v>5409.6895242232922</v>
      </c>
      <c r="J16" s="28">
        <f t="shared" si="3"/>
        <v>162390.93183014929</v>
      </c>
      <c r="K16" s="29">
        <f t="shared" si="1"/>
        <v>2.75E-2</v>
      </c>
    </row>
    <row r="17" spans="1:11" x14ac:dyDescent="0.3">
      <c r="A17" s="24" t="s">
        <v>44</v>
      </c>
      <c r="B17" s="36">
        <v>2.75E-2</v>
      </c>
      <c r="C17" s="36">
        <v>0.03</v>
      </c>
      <c r="D17" s="37">
        <v>3.2500000000000001E-2</v>
      </c>
      <c r="E17" s="20"/>
      <c r="F17" s="32">
        <v>8</v>
      </c>
      <c r="G17" s="26">
        <f>-PMT(K17/$B$19,COUNT(F17:$F$45),$J16)</f>
        <v>5794.2326148270613</v>
      </c>
      <c r="H17" s="27">
        <f t="shared" si="0"/>
        <v>372.14588544409213</v>
      </c>
      <c r="I17" s="26">
        <f t="shared" si="2"/>
        <v>5422.0867293829688</v>
      </c>
      <c r="J17" s="28">
        <f t="shared" si="3"/>
        <v>156968.84510076631</v>
      </c>
      <c r="K17" s="29">
        <f t="shared" si="1"/>
        <v>2.75E-2</v>
      </c>
    </row>
    <row r="18" spans="1:11" x14ac:dyDescent="0.3">
      <c r="A18" s="24" t="s">
        <v>45</v>
      </c>
      <c r="B18" s="35">
        <v>3</v>
      </c>
      <c r="C18" s="63"/>
      <c r="D18" s="64"/>
      <c r="E18" s="19"/>
      <c r="F18" s="32">
        <v>9</v>
      </c>
      <c r="G18" s="26">
        <f>-PMT(K18/$B$19,COUNT(F18:$F$45),$J17)</f>
        <v>5794.2326148270613</v>
      </c>
      <c r="H18" s="27">
        <f t="shared" si="0"/>
        <v>359.72027002258943</v>
      </c>
      <c r="I18" s="26">
        <f t="shared" si="2"/>
        <v>5434.5123448044715</v>
      </c>
      <c r="J18" s="28">
        <f t="shared" si="3"/>
        <v>151534.33275596183</v>
      </c>
      <c r="K18" s="29">
        <f t="shared" si="1"/>
        <v>2.75E-2</v>
      </c>
    </row>
    <row r="19" spans="1:11" ht="15" thickBot="1" x14ac:dyDescent="0.35">
      <c r="A19" s="25" t="s">
        <v>46</v>
      </c>
      <c r="B19" s="38">
        <v>12</v>
      </c>
      <c r="C19" s="65"/>
      <c r="D19" s="66"/>
      <c r="E19" s="19"/>
      <c r="F19" s="32">
        <v>10</v>
      </c>
      <c r="G19" s="26">
        <f>-PMT(K19/$B$19,COUNT(F19:$F$45),$J18)</f>
        <v>5794.2326148270613</v>
      </c>
      <c r="H19" s="27">
        <f t="shared" si="0"/>
        <v>347.26617923241253</v>
      </c>
      <c r="I19" s="26">
        <f t="shared" si="2"/>
        <v>5446.9664355946488</v>
      </c>
      <c r="J19" s="28">
        <f t="shared" si="3"/>
        <v>146087.36632036717</v>
      </c>
      <c r="K19" s="29">
        <f t="shared" si="1"/>
        <v>2.75E-2</v>
      </c>
    </row>
    <row r="20" spans="1:11" x14ac:dyDescent="0.3">
      <c r="A20" s="45"/>
      <c r="B20" s="45"/>
      <c r="C20" s="45"/>
      <c r="D20" s="45"/>
      <c r="E20" s="46"/>
      <c r="F20" s="32">
        <v>11</v>
      </c>
      <c r="G20" s="26">
        <f>-PMT(K20/$B$19,COUNT(F20:$F$45),$J19)</f>
        <v>5794.2326148270613</v>
      </c>
      <c r="H20" s="27">
        <f t="shared" si="0"/>
        <v>334.78354781750812</v>
      </c>
      <c r="I20" s="26">
        <f t="shared" si="2"/>
        <v>5459.4490670095529</v>
      </c>
      <c r="J20" s="28">
        <f t="shared" si="3"/>
        <v>140627.91725335762</v>
      </c>
      <c r="K20" s="29">
        <f t="shared" si="1"/>
        <v>2.75E-2</v>
      </c>
    </row>
    <row r="21" spans="1:11" x14ac:dyDescent="0.3">
      <c r="A21" s="45"/>
      <c r="B21" s="45"/>
      <c r="C21" s="45"/>
      <c r="D21" s="45"/>
      <c r="E21" s="46"/>
      <c r="F21" s="32">
        <v>12</v>
      </c>
      <c r="G21" s="26">
        <f>-PMT(K21/$B$19,COUNT(F21:$F$45),$J20)</f>
        <v>5794.2326148270604</v>
      </c>
      <c r="H21" s="27">
        <f t="shared" si="0"/>
        <v>322.2723103722779</v>
      </c>
      <c r="I21" s="26">
        <f t="shared" si="2"/>
        <v>5471.9603044547821</v>
      </c>
      <c r="J21" s="28">
        <f t="shared" si="3"/>
        <v>135155.95694890284</v>
      </c>
      <c r="K21" s="29">
        <f t="shared" si="1"/>
        <v>2.75E-2</v>
      </c>
    </row>
    <row r="22" spans="1:11" ht="15" thickBot="1" x14ac:dyDescent="0.35">
      <c r="A22" s="47" t="s">
        <v>47</v>
      </c>
      <c r="B22" s="45"/>
      <c r="C22" s="45"/>
      <c r="D22" s="45"/>
      <c r="E22" s="46"/>
      <c r="F22" s="32">
        <v>13</v>
      </c>
      <c r="G22" s="26">
        <f>-PMT(K22/$B$19,COUNT(F22:$F$45),$J21)</f>
        <v>5809.1668359205514</v>
      </c>
      <c r="H22" s="27">
        <f t="shared" si="0"/>
        <v>337.88989237225707</v>
      </c>
      <c r="I22" s="26">
        <f t="shared" si="2"/>
        <v>5471.2769435482942</v>
      </c>
      <c r="J22" s="28">
        <f t="shared" si="3"/>
        <v>129684.68000535454</v>
      </c>
      <c r="K22" s="29">
        <f>C$17</f>
        <v>0.03</v>
      </c>
    </row>
    <row r="23" spans="1:11" ht="15" thickBot="1" x14ac:dyDescent="0.35">
      <c r="A23" s="48" t="s">
        <v>42</v>
      </c>
      <c r="B23" s="49">
        <v>1</v>
      </c>
      <c r="C23" s="49">
        <v>13</v>
      </c>
      <c r="D23" s="50">
        <v>25</v>
      </c>
      <c r="E23" s="51"/>
      <c r="F23" s="32">
        <v>14</v>
      </c>
      <c r="G23" s="26">
        <f>-PMT(K23/$B$19,COUNT(F23:$F$45),$J22)</f>
        <v>5809.1668359205514</v>
      </c>
      <c r="H23" s="27">
        <f t="shared" si="0"/>
        <v>324.21170001338635</v>
      </c>
      <c r="I23" s="26">
        <f t="shared" si="2"/>
        <v>5484.9551359071647</v>
      </c>
      <c r="J23" s="28">
        <f t="shared" si="3"/>
        <v>124199.72486944738</v>
      </c>
      <c r="K23" s="29">
        <f t="shared" ref="K23:K33" si="4">C$17</f>
        <v>0.03</v>
      </c>
    </row>
    <row r="24" spans="1:11" ht="15" thickBot="1" x14ac:dyDescent="0.35">
      <c r="A24" s="52" t="s">
        <v>48</v>
      </c>
      <c r="B24" s="53">
        <f>VLOOKUP(B$15,$F:$G,2)</f>
        <v>5794.2326148270613</v>
      </c>
      <c r="C24" s="53">
        <f>VLOOKUP(C$15,$F:$G,2)</f>
        <v>5809.1668359205514</v>
      </c>
      <c r="D24" s="54">
        <f>VLOOKUP(D$15,$F:$G,2)</f>
        <v>5816.9808234810907</v>
      </c>
      <c r="E24" s="55"/>
      <c r="F24" s="32">
        <v>15</v>
      </c>
      <c r="G24" s="26">
        <f>-PMT(K24/$B$19,COUNT(F24:$F$45),$J23)</f>
        <v>5809.1668359205523</v>
      </c>
      <c r="H24" s="27">
        <f t="shared" si="0"/>
        <v>310.49931217361842</v>
      </c>
      <c r="I24" s="26">
        <f t="shared" si="2"/>
        <v>5498.6675237469335</v>
      </c>
      <c r="J24" s="28">
        <f t="shared" si="3"/>
        <v>118701.05734570045</v>
      </c>
      <c r="K24" s="29">
        <f t="shared" si="4"/>
        <v>0.03</v>
      </c>
    </row>
    <row r="25" spans="1:11" ht="15" thickBot="1" x14ac:dyDescent="0.35">
      <c r="A25" s="56"/>
      <c r="B25" s="26"/>
      <c r="C25" s="32"/>
      <c r="D25" s="32"/>
      <c r="E25" s="32"/>
      <c r="F25" s="32">
        <v>16</v>
      </c>
      <c r="G25" s="26">
        <f>-PMT(K25/$B$19,COUNT(F25:$F$45),$J24)</f>
        <v>5809.1668359205523</v>
      </c>
      <c r="H25" s="27">
        <f t="shared" si="0"/>
        <v>296.75264336425113</v>
      </c>
      <c r="I25" s="26">
        <f t="shared" si="2"/>
        <v>5512.4141925563008</v>
      </c>
      <c r="J25" s="28">
        <f t="shared" si="3"/>
        <v>113188.64315314415</v>
      </c>
      <c r="K25" s="29">
        <f t="shared" si="4"/>
        <v>0.03</v>
      </c>
    </row>
    <row r="26" spans="1:11" ht="15" thickBot="1" x14ac:dyDescent="0.35">
      <c r="A26" s="57" t="s">
        <v>49</v>
      </c>
      <c r="B26" s="58"/>
      <c r="C26" s="58"/>
      <c r="D26" s="58"/>
      <c r="E26" s="59">
        <f>VLOOKUP("Totals",$F:$H,3)</f>
        <v>9044.5632907444851</v>
      </c>
      <c r="F26" s="32">
        <v>17</v>
      </c>
      <c r="G26" s="26">
        <f>-PMT(K26/$B$19,COUNT(F26:$F$45),$J25)</f>
        <v>5809.1668359205523</v>
      </c>
      <c r="H26" s="27">
        <f t="shared" si="0"/>
        <v>282.97160788286038</v>
      </c>
      <c r="I26" s="26">
        <f t="shared" si="2"/>
        <v>5526.1952280376918</v>
      </c>
      <c r="J26" s="28">
        <f t="shared" si="3"/>
        <v>107662.44792510646</v>
      </c>
      <c r="K26" s="29">
        <f t="shared" si="4"/>
        <v>0.03</v>
      </c>
    </row>
    <row r="27" spans="1:11" ht="15" thickBot="1" x14ac:dyDescent="0.35">
      <c r="A27" s="32"/>
      <c r="B27" s="32"/>
      <c r="C27" s="32"/>
      <c r="D27" s="32"/>
      <c r="E27" s="32"/>
      <c r="F27" s="32">
        <v>18</v>
      </c>
      <c r="G27" s="26">
        <f>-PMT(K27/$B$19,COUNT(F27:$F$45),$J26)</f>
        <v>5809.1668359205523</v>
      </c>
      <c r="H27" s="27">
        <f t="shared" si="0"/>
        <v>269.15611981276612</v>
      </c>
      <c r="I27" s="26">
        <f t="shared" si="2"/>
        <v>5540.0107161077858</v>
      </c>
      <c r="J27" s="28">
        <f t="shared" si="3"/>
        <v>102122.43720899867</v>
      </c>
      <c r="K27" s="29">
        <f t="shared" si="4"/>
        <v>0.03</v>
      </c>
    </row>
    <row r="28" spans="1:11" ht="15" thickBot="1" x14ac:dyDescent="0.35">
      <c r="A28" s="60" t="s">
        <v>50</v>
      </c>
      <c r="B28" s="61"/>
      <c r="C28" s="61"/>
      <c r="D28" s="61"/>
      <c r="E28" s="62">
        <f>VLOOKUP("Totals",$F:$H,2)</f>
        <v>209044.56329074438</v>
      </c>
      <c r="F28" s="32">
        <v>19</v>
      </c>
      <c r="G28" s="26">
        <f>-PMT(K28/$B$19,COUNT(F28:$F$45),$J27)</f>
        <v>5809.1668359205523</v>
      </c>
      <c r="H28" s="27">
        <f t="shared" si="0"/>
        <v>255.3060930224967</v>
      </c>
      <c r="I28" s="26">
        <f t="shared" si="2"/>
        <v>5553.8607428980558</v>
      </c>
      <c r="J28" s="28">
        <f t="shared" si="3"/>
        <v>96568.576466100611</v>
      </c>
      <c r="K28" s="29">
        <f t="shared" si="4"/>
        <v>0.03</v>
      </c>
    </row>
    <row r="29" spans="1:11" x14ac:dyDescent="0.3">
      <c r="A29" s="45"/>
      <c r="B29" s="45"/>
      <c r="C29" s="45"/>
      <c r="D29" s="45"/>
      <c r="E29" s="45"/>
      <c r="F29" s="32">
        <v>20</v>
      </c>
      <c r="G29" s="26">
        <f>-PMT(K29/$B$19,COUNT(F29:$F$45),$J28)</f>
        <v>5809.1668359205514</v>
      </c>
      <c r="H29" s="27">
        <f t="shared" si="0"/>
        <v>241.42144116525151</v>
      </c>
      <c r="I29" s="26">
        <f t="shared" si="2"/>
        <v>5567.7453947553004</v>
      </c>
      <c r="J29" s="28">
        <f t="shared" si="3"/>
        <v>91000.83107134531</v>
      </c>
      <c r="K29" s="29">
        <f t="shared" si="4"/>
        <v>0.03</v>
      </c>
    </row>
    <row r="30" spans="1:11" x14ac:dyDescent="0.3">
      <c r="A30" s="45"/>
      <c r="B30" s="45"/>
      <c r="C30" s="45"/>
      <c r="D30" s="45"/>
      <c r="E30" s="45"/>
      <c r="F30" s="32">
        <v>21</v>
      </c>
      <c r="G30" s="26">
        <f>-PMT(K30/$B$19,COUNT(F30:$F$45),$J29)</f>
        <v>5809.1668359205514</v>
      </c>
      <c r="H30" s="27">
        <f t="shared" si="0"/>
        <v>227.50207767836329</v>
      </c>
      <c r="I30" s="26">
        <f t="shared" si="2"/>
        <v>5581.6647582421883</v>
      </c>
      <c r="J30" s="28">
        <f t="shared" si="3"/>
        <v>85419.166313103124</v>
      </c>
      <c r="K30" s="29">
        <f t="shared" si="4"/>
        <v>0.03</v>
      </c>
    </row>
    <row r="31" spans="1:11" x14ac:dyDescent="0.3">
      <c r="A31" s="45"/>
      <c r="B31" s="45"/>
      <c r="C31" s="45"/>
      <c r="D31" s="45"/>
      <c r="E31" s="45"/>
      <c r="F31" s="32">
        <v>22</v>
      </c>
      <c r="G31" s="26">
        <f>-PMT(K31/$B$19,COUNT(F31:$F$45),$J30)</f>
        <v>5809.1668359205523</v>
      </c>
      <c r="H31" s="27">
        <f t="shared" si="0"/>
        <v>213.54791578275783</v>
      </c>
      <c r="I31" s="26">
        <f t="shared" si="2"/>
        <v>5595.6189201377947</v>
      </c>
      <c r="J31" s="28">
        <f t="shared" si="3"/>
        <v>79823.547392965324</v>
      </c>
      <c r="K31" s="29">
        <f t="shared" si="4"/>
        <v>0.03</v>
      </c>
    </row>
    <row r="32" spans="1:11" x14ac:dyDescent="0.3">
      <c r="A32" s="45"/>
      <c r="B32" s="45"/>
      <c r="C32" s="45"/>
      <c r="D32" s="45"/>
      <c r="E32" s="45"/>
      <c r="F32" s="32">
        <v>23</v>
      </c>
      <c r="G32" s="26">
        <f>-PMT(K32/$B$19,COUNT(F32:$F$45),$J31)</f>
        <v>5809.1668359205514</v>
      </c>
      <c r="H32" s="27">
        <f t="shared" si="0"/>
        <v>199.55886848241332</v>
      </c>
      <c r="I32" s="26">
        <f t="shared" si="2"/>
        <v>5609.6079674381381</v>
      </c>
      <c r="J32" s="28">
        <f t="shared" si="3"/>
        <v>74213.939425527191</v>
      </c>
      <c r="K32" s="29">
        <f t="shared" si="4"/>
        <v>0.03</v>
      </c>
    </row>
    <row r="33" spans="1:11" x14ac:dyDescent="0.3">
      <c r="A33" s="45"/>
      <c r="B33" s="45"/>
      <c r="C33" s="45"/>
      <c r="D33" s="45"/>
      <c r="E33" s="45"/>
      <c r="F33" s="32">
        <v>24</v>
      </c>
      <c r="G33" s="26">
        <f>-PMT(K33/$B$19,COUNT(F33:$F$45),$J32)</f>
        <v>5809.1668359205523</v>
      </c>
      <c r="H33" s="27">
        <f t="shared" si="0"/>
        <v>185.53484856381797</v>
      </c>
      <c r="I33" s="26">
        <f t="shared" si="2"/>
        <v>5623.6319873567345</v>
      </c>
      <c r="J33" s="28">
        <f>J32-I33</f>
        <v>68590.30743817045</v>
      </c>
      <c r="K33" s="29">
        <f t="shared" si="4"/>
        <v>0.03</v>
      </c>
    </row>
    <row r="34" spans="1:11" x14ac:dyDescent="0.3">
      <c r="A34" s="45"/>
      <c r="B34" s="45"/>
      <c r="C34" s="45"/>
      <c r="D34" s="45"/>
      <c r="E34" s="45"/>
      <c r="F34" s="32">
        <v>25</v>
      </c>
      <c r="G34" s="26">
        <f>-PMT(K34/$B$19,COUNT(F34:$F$45),$J33)</f>
        <v>5816.9808234810907</v>
      </c>
      <c r="H34" s="27">
        <f t="shared" si="0"/>
        <v>185.76541597837831</v>
      </c>
      <c r="I34" s="26">
        <f>G34-H34</f>
        <v>5631.215407502712</v>
      </c>
      <c r="J34" s="28">
        <f>J33-I34</f>
        <v>62959.092030667736</v>
      </c>
      <c r="K34" s="29">
        <f>D$17</f>
        <v>3.2500000000000001E-2</v>
      </c>
    </row>
    <row r="35" spans="1:11" x14ac:dyDescent="0.3">
      <c r="A35" s="45"/>
      <c r="B35" s="45"/>
      <c r="C35" s="45"/>
      <c r="D35" s="45"/>
      <c r="E35" s="45"/>
      <c r="F35" s="32">
        <v>26</v>
      </c>
      <c r="G35" s="26">
        <f>-PMT(K35/$B$19,COUNT(F35:$F$45),$J34)</f>
        <v>5816.9808234810907</v>
      </c>
      <c r="H35" s="27">
        <f t="shared" si="0"/>
        <v>170.51420758305846</v>
      </c>
      <c r="I35" s="26">
        <f t="shared" si="2"/>
        <v>5646.4666158980326</v>
      </c>
      <c r="J35" s="28">
        <f t="shared" si="3"/>
        <v>57312.625414769704</v>
      </c>
      <c r="K35" s="29">
        <f t="shared" ref="K35:K45" si="5">D$17</f>
        <v>3.2500000000000001E-2</v>
      </c>
    </row>
    <row r="36" spans="1:11" x14ac:dyDescent="0.3">
      <c r="A36" s="45"/>
      <c r="B36" s="45"/>
      <c r="C36" s="45"/>
      <c r="D36" s="45"/>
      <c r="E36" s="45"/>
      <c r="F36" s="32">
        <v>27</v>
      </c>
      <c r="G36" s="26">
        <f>-PMT(K36/$B$19,COUNT(F36:$F$45),$J35)</f>
        <v>5816.9808234810916</v>
      </c>
      <c r="H36" s="27">
        <f t="shared" si="0"/>
        <v>155.22169383166795</v>
      </c>
      <c r="I36" s="26">
        <f t="shared" si="2"/>
        <v>5661.7591296494238</v>
      </c>
      <c r="J36" s="28">
        <f t="shared" si="3"/>
        <v>51650.866285120283</v>
      </c>
      <c r="K36" s="29">
        <f t="shared" si="5"/>
        <v>3.2500000000000001E-2</v>
      </c>
    </row>
    <row r="37" spans="1:11" x14ac:dyDescent="0.3">
      <c r="A37" s="45"/>
      <c r="B37" s="45"/>
      <c r="C37" s="45"/>
      <c r="D37" s="45"/>
      <c r="E37" s="45"/>
      <c r="F37" s="32">
        <v>28</v>
      </c>
      <c r="G37" s="26">
        <f>-PMT(K37/$B$19,COUNT(F37:$F$45),$J36)</f>
        <v>5816.9808234810916</v>
      </c>
      <c r="H37" s="27">
        <f t="shared" si="0"/>
        <v>139.88776285553411</v>
      </c>
      <c r="I37" s="26">
        <f t="shared" si="2"/>
        <v>5677.0930606255579</v>
      </c>
      <c r="J37" s="28">
        <f t="shared" si="3"/>
        <v>45973.773224494726</v>
      </c>
      <c r="K37" s="29">
        <f t="shared" si="5"/>
        <v>3.2500000000000001E-2</v>
      </c>
    </row>
    <row r="38" spans="1:11" x14ac:dyDescent="0.3">
      <c r="A38" s="45"/>
      <c r="B38" s="45"/>
      <c r="C38" s="45"/>
      <c r="D38" s="45"/>
      <c r="E38" s="45"/>
      <c r="F38" s="32">
        <v>29</v>
      </c>
      <c r="G38" s="26">
        <f>-PMT(K38/$B$19,COUNT(F38:$F$45),$J37)</f>
        <v>5816.9808234810916</v>
      </c>
      <c r="H38" s="27">
        <f t="shared" si="0"/>
        <v>124.51230248300656</v>
      </c>
      <c r="I38" s="26">
        <f t="shared" si="2"/>
        <v>5692.4685209980853</v>
      </c>
      <c r="J38" s="28">
        <f t="shared" si="3"/>
        <v>40281.304703496644</v>
      </c>
      <c r="K38" s="29">
        <f t="shared" si="5"/>
        <v>3.2500000000000001E-2</v>
      </c>
    </row>
    <row r="39" spans="1:11" x14ac:dyDescent="0.3">
      <c r="A39" s="45"/>
      <c r="B39" s="45"/>
      <c r="C39" s="45"/>
      <c r="D39" s="45"/>
      <c r="E39" s="45"/>
      <c r="F39" s="32">
        <v>30</v>
      </c>
      <c r="G39" s="26">
        <f>-PMT(K39/$B$19,COUNT(F39:$F$45),$J38)</f>
        <v>5816.9808234810907</v>
      </c>
      <c r="H39" s="27">
        <f t="shared" si="0"/>
        <v>109.09520023863674</v>
      </c>
      <c r="I39" s="26">
        <f t="shared" si="2"/>
        <v>5707.8856232424541</v>
      </c>
      <c r="J39" s="28">
        <f t="shared" si="3"/>
        <v>34573.419080254193</v>
      </c>
      <c r="K39" s="29">
        <f t="shared" si="5"/>
        <v>3.2500000000000001E-2</v>
      </c>
    </row>
    <row r="40" spans="1:11" x14ac:dyDescent="0.3">
      <c r="A40" s="45"/>
      <c r="B40" s="45"/>
      <c r="C40" s="45"/>
      <c r="D40" s="45"/>
      <c r="E40" s="45"/>
      <c r="F40" s="32">
        <v>31</v>
      </c>
      <c r="G40" s="26">
        <f>-PMT(K40/$B$19,COUNT(F40:$F$45),$J39)</f>
        <v>5816.9808234810907</v>
      </c>
      <c r="H40" s="27">
        <f t="shared" si="0"/>
        <v>93.636343342355119</v>
      </c>
      <c r="I40" s="26">
        <f t="shared" si="2"/>
        <v>5723.3444801387359</v>
      </c>
      <c r="J40" s="28">
        <f t="shared" si="3"/>
        <v>28850.074600115455</v>
      </c>
      <c r="K40" s="29">
        <f t="shared" si="5"/>
        <v>3.2500000000000001E-2</v>
      </c>
    </row>
    <row r="41" spans="1:11" x14ac:dyDescent="0.3">
      <c r="A41" s="45"/>
      <c r="B41" s="45"/>
      <c r="C41" s="45"/>
      <c r="D41" s="45"/>
      <c r="E41" s="45"/>
      <c r="F41" s="32">
        <v>32</v>
      </c>
      <c r="G41" s="26">
        <f>-PMT(K41/$B$19,COUNT(F41:$F$45),$J40)</f>
        <v>5816.9808234810916</v>
      </c>
      <c r="H41" s="27">
        <f t="shared" si="0"/>
        <v>78.135618708646021</v>
      </c>
      <c r="I41" s="26">
        <f t="shared" si="2"/>
        <v>5738.8452047724459</v>
      </c>
      <c r="J41" s="28">
        <f t="shared" si="3"/>
        <v>23111.229395343009</v>
      </c>
      <c r="K41" s="29">
        <f t="shared" si="5"/>
        <v>3.2500000000000001E-2</v>
      </c>
    </row>
    <row r="42" spans="1:11" x14ac:dyDescent="0.3">
      <c r="A42" s="45"/>
      <c r="B42" s="45"/>
      <c r="C42" s="45"/>
      <c r="D42" s="45"/>
      <c r="E42" s="45"/>
      <c r="F42" s="32">
        <v>33</v>
      </c>
      <c r="G42" s="26">
        <f>-PMT(K42/$B$19,COUNT(F42:$F$45),$J41)</f>
        <v>5816.9808234810907</v>
      </c>
      <c r="H42" s="27">
        <f t="shared" si="0"/>
        <v>62.592912945720656</v>
      </c>
      <c r="I42" s="26">
        <f t="shared" si="2"/>
        <v>5754.3879105353699</v>
      </c>
      <c r="J42" s="28">
        <f t="shared" si="3"/>
        <v>17356.841484807639</v>
      </c>
      <c r="K42" s="29">
        <f t="shared" si="5"/>
        <v>3.2500000000000001E-2</v>
      </c>
    </row>
    <row r="43" spans="1:11" x14ac:dyDescent="0.3">
      <c r="A43" s="45"/>
      <c r="B43" s="45"/>
      <c r="C43" s="45"/>
      <c r="D43" s="45"/>
      <c r="E43" s="45"/>
      <c r="F43" s="32">
        <v>34</v>
      </c>
      <c r="G43" s="26">
        <f>-PMT(K43/$B$19,COUNT(F43:$F$45),$J42)</f>
        <v>5816.9808234810889</v>
      </c>
      <c r="H43" s="27">
        <f t="shared" si="0"/>
        <v>47.008112354687363</v>
      </c>
      <c r="I43" s="26">
        <f t="shared" si="2"/>
        <v>5769.9727111264019</v>
      </c>
      <c r="J43" s="28">
        <f t="shared" si="3"/>
        <v>11586.868773681237</v>
      </c>
      <c r="K43" s="29">
        <f t="shared" si="5"/>
        <v>3.2500000000000001E-2</v>
      </c>
    </row>
    <row r="44" spans="1:11" x14ac:dyDescent="0.3">
      <c r="A44" s="45"/>
      <c r="B44" s="45"/>
      <c r="C44" s="45"/>
      <c r="D44" s="45"/>
      <c r="E44" s="45"/>
      <c r="F44" s="32">
        <v>35</v>
      </c>
      <c r="G44" s="26">
        <f>-PMT(K44/$B$19,COUNT(F44:$F$45),$J43)</f>
        <v>5816.9808234810907</v>
      </c>
      <c r="H44" s="27">
        <f t="shared" si="0"/>
        <v>31.381102928720015</v>
      </c>
      <c r="I44" s="26">
        <f t="shared" si="2"/>
        <v>5785.5997205523709</v>
      </c>
      <c r="J44" s="28">
        <f t="shared" si="3"/>
        <v>5801.2690531288663</v>
      </c>
      <c r="K44" s="29">
        <f t="shared" si="5"/>
        <v>3.2500000000000001E-2</v>
      </c>
    </row>
    <row r="45" spans="1:11" x14ac:dyDescent="0.3">
      <c r="A45" s="45"/>
      <c r="B45" s="45"/>
      <c r="C45" s="45"/>
      <c r="D45" s="45"/>
      <c r="E45" s="45"/>
      <c r="F45" s="32">
        <v>36</v>
      </c>
      <c r="G45" s="26">
        <f>-PMT(K45/$B$19,COUNT(F45:$F$45),$J44)</f>
        <v>5816.9808234810907</v>
      </c>
      <c r="H45" s="27">
        <f t="shared" si="0"/>
        <v>15.711770352224013</v>
      </c>
      <c r="I45" s="26">
        <f t="shared" si="2"/>
        <v>5801.2690531288663</v>
      </c>
      <c r="J45" s="28">
        <f t="shared" si="3"/>
        <v>0</v>
      </c>
      <c r="K45" s="29">
        <f t="shared" si="5"/>
        <v>3.2500000000000001E-2</v>
      </c>
    </row>
    <row r="46" spans="1:11" ht="15" thickBot="1" x14ac:dyDescent="0.35">
      <c r="F46" s="32" t="s">
        <v>51</v>
      </c>
      <c r="G46" s="30">
        <f>SUM(G10:G45)</f>
        <v>209044.56329074438</v>
      </c>
      <c r="H46" s="31">
        <f>SUM(H10:H45)</f>
        <v>9044.5632907444851</v>
      </c>
      <c r="I46" s="30">
        <f>SUM(I10:I45)</f>
        <v>200000.00000000003</v>
      </c>
      <c r="J46" s="32"/>
      <c r="K46" s="33"/>
    </row>
    <row r="47" spans="1:11" x14ac:dyDescent="0.3">
      <c r="F47" s="45"/>
      <c r="G47" s="45"/>
      <c r="H47" s="45"/>
      <c r="I47" s="45"/>
      <c r="J47" s="45"/>
      <c r="K47" s="45"/>
    </row>
    <row r="48" spans="1:11" x14ac:dyDescent="0.3">
      <c r="F48" s="45"/>
      <c r="G48" s="45"/>
      <c r="H48" s="45"/>
      <c r="I48" s="45"/>
      <c r="J48" s="45"/>
      <c r="K48" s="45"/>
    </row>
    <row r="49" spans="6:11" x14ac:dyDescent="0.3">
      <c r="F49" s="45"/>
      <c r="G49" s="45"/>
      <c r="H49" s="45"/>
      <c r="I49" s="45"/>
      <c r="J49" s="45"/>
      <c r="K49" s="45"/>
    </row>
    <row r="50" spans="6:11" x14ac:dyDescent="0.3">
      <c r="F50" s="45"/>
      <c r="G50" s="45"/>
      <c r="H50" s="45"/>
      <c r="I50" s="45"/>
      <c r="J50" s="45"/>
      <c r="K50" s="45"/>
    </row>
    <row r="51" spans="6:11" x14ac:dyDescent="0.3">
      <c r="F51" s="45"/>
      <c r="G51" s="45"/>
      <c r="H51" s="45"/>
      <c r="I51" s="45"/>
      <c r="J51" s="45"/>
      <c r="K51" s="45"/>
    </row>
  </sheetData>
  <sheetProtection algorithmName="SHA-512" hashValue="QR2QXtsackdf2cUz+KCnXNlw9U+cSUGEljhWA6ienSceE34Ko9YJHbN1xsbv9Ugrj7TowE6/TXsYtHKnUftorQ==" saltValue="f3QaW8uCmM5tTusJSAjLaA==" spinCount="100000" sheet="1" objects="1" scenarios="1" selectLockedCells="1"/>
  <conditionalFormatting sqref="K9:K45">
    <cfRule type="expression" dxfId="0" priority="3">
      <formula>K8&lt;&gt;K9</formula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3" ma:contentTypeDescription="Create a new document." ma:contentTypeScope="" ma:versionID="dc200dff688d9f941de6c654c3cc63c6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48f4bf8fcebd23ffaadb71cc1f59441a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302B28C-7006-45D4-9D93-548B7C77CF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1B0ABB-C8F7-4E96-A3D7-CFD51A2571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645488-6fd6-46e5-8e0c-bbe6f151e32e"/>
    <ds:schemaRef ds:uri="cff330f7-cf22-4164-ab59-4b915ccf09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088B47E-CB16-4BD3-90BD-02289537FE6A}">
  <ds:schemaRefs>
    <ds:schemaRef ds:uri="http://schemas.openxmlformats.org/package/2006/metadata/core-properties"/>
    <ds:schemaRef ds:uri="cff330f7-cf22-4164-ab59-4b915ccf0943"/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ce645488-6fd6-46e5-8e0c-bbe6f151e32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Simple Interest Answer</vt:lpstr>
      <vt:lpstr>Comp Interest Answer</vt:lpstr>
      <vt:lpstr> Year Loan Answer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Gayelene Townsend</dc:creator>
  <cp:keywords/>
  <dc:description/>
  <cp:lastModifiedBy>Troy Murphy</cp:lastModifiedBy>
  <cp:revision/>
  <dcterms:created xsi:type="dcterms:W3CDTF">2021-09-15T05:38:08Z</dcterms:created>
  <dcterms:modified xsi:type="dcterms:W3CDTF">2021-09-16T04:00:43Z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0x0101009B582854F196124490A1F658931F55CD</vt:lpwstr>
  </property>
</Properties>
</file>